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Recalculo - cred 316- JP Morgan" sheetId="1" r:id="rId1"/>
    <sheet name="Recalculo- cred 70 - BANKINTER" sheetId="2" r:id="rId2"/>
    <sheet name="Recaculo CRED 412- ITAU" sheetId="3" r:id="rId3"/>
  </sheets>
  <definedNames/>
  <calcPr fullCalcOnLoad="1"/>
</workbook>
</file>

<file path=xl/sharedStrings.xml><?xml version="1.0" encoding="utf-8"?>
<sst xmlns="http://schemas.openxmlformats.org/spreadsheetml/2006/main" count="98" uniqueCount="52">
  <si>
    <t xml:space="preserve"> CREDITO 316  JP MORGAN CHASE BANK, NATIONAL ASSOCIATION</t>
  </si>
  <si>
    <t xml:space="preserve">calculo efectuado con tasa LIBOR </t>
  </si>
  <si>
    <t>Int compen - Libor Prom</t>
  </si>
  <si>
    <t>Int Punitorio</t>
  </si>
  <si>
    <t>Calculos Aux</t>
  </si>
  <si>
    <t>50 % comp</t>
  </si>
  <si>
    <t>Libor al 5/5/2018</t>
  </si>
  <si>
    <t>lo solicitado p/</t>
  </si>
  <si>
    <t>Libor  al 02/9/2021</t>
  </si>
  <si>
    <t>Tope establec</t>
  </si>
  <si>
    <t xml:space="preserve">disminuye a </t>
  </si>
  <si>
    <t>SPREAD</t>
  </si>
  <si>
    <t>TASA UTILIZADA</t>
  </si>
  <si>
    <t>6,5 ( tope)</t>
  </si>
  <si>
    <t>CAPITAL</t>
  </si>
  <si>
    <t>días</t>
  </si>
  <si>
    <t xml:space="preserve">Interes compensatorio      </t>
  </si>
  <si>
    <t xml:space="preserve">interés punitorio </t>
  </si>
  <si>
    <t xml:space="preserve">resumen </t>
  </si>
  <si>
    <t>U$S</t>
  </si>
  <si>
    <t xml:space="preserve">capital  </t>
  </si>
  <si>
    <t>intereses compensatorios</t>
  </si>
  <si>
    <t>Intereses punitorios</t>
  </si>
  <si>
    <t>total aconsejado al 2/9/21</t>
  </si>
  <si>
    <t>saldo prestamo</t>
  </si>
  <si>
    <t>Libor al 18/11/16</t>
  </si>
  <si>
    <t>dias</t>
  </si>
  <si>
    <t>Interes punitorio</t>
  </si>
  <si>
    <t>interes punitorio ,50% int operación</t>
  </si>
  <si>
    <t>Préstamo U$S 5.000.000</t>
  </si>
  <si>
    <t xml:space="preserve">Capital s/ enmienda </t>
  </si>
  <si>
    <t>(Anexo VI)</t>
  </si>
  <si>
    <t>708 dias</t>
  </si>
  <si>
    <t>Int. Comp.      tasa Libor (2,11+2%=4,11%)/2=2,055</t>
  </si>
  <si>
    <t>interes punitorio al 1,0275</t>
  </si>
  <si>
    <t>resumen  expresados en U$S</t>
  </si>
  <si>
    <t xml:space="preserve"> CREDITO 412 ITAU</t>
  </si>
  <si>
    <t>punitorio</t>
  </si>
  <si>
    <t>total</t>
  </si>
  <si>
    <t>CAUSA “A”</t>
  </si>
  <si>
    <t>Libor al 5/02/2018</t>
  </si>
  <si>
    <t>Spread</t>
  </si>
  <si>
    <t>tasa aplicada</t>
  </si>
  <si>
    <t>tope</t>
  </si>
  <si>
    <t>SALDO</t>
  </si>
  <si>
    <t>GASTOS</t>
  </si>
  <si>
    <t xml:space="preserve">Capital </t>
  </si>
  <si>
    <t xml:space="preserve">Interes Punitorio  </t>
  </si>
  <si>
    <t>CAUSA “B”</t>
  </si>
  <si>
    <t>Libor al 28/11/2018</t>
  </si>
  <si>
    <t>total en U$S</t>
  </si>
  <si>
    <t>=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</si>
</sst>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/mm/yy"/>
    <numFmt numFmtId="165" formatCode="_-* #,##0.00_-;\-* #,##0.00_-;_-* \-??_-;_-@_-"/>
    <numFmt numFmtId="166" formatCode="#,##0.00\ [$USD];[Red]\-#,##0.00\ [$USD]"/>
    <numFmt numFmtId="167" formatCode="[$$-2C0A]#,##0.00;[Red]\([$$-2C0A]#,##0.00\)"/>
  </numFmts>
  <fonts count="44"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u val="single"/>
      <sz val="9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10"/>
      <name val="Lohit Devanagari"/>
      <family val="2"/>
    </font>
    <font>
      <b/>
      <sz val="9"/>
      <name val="Calibri"/>
      <family val="2"/>
    </font>
    <font>
      <b/>
      <u val="single"/>
      <sz val="10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8"/>
      </left>
      <right style="thin">
        <color indexed="58"/>
      </right>
      <top style="thin">
        <color indexed="58"/>
      </top>
      <bottom>
        <color indexed="63"/>
      </bottom>
    </border>
    <border>
      <left style="thin">
        <color indexed="58"/>
      </left>
      <right style="hair">
        <color indexed="8"/>
      </right>
      <top style="thin">
        <color indexed="58"/>
      </top>
      <bottom style="thin">
        <color indexed="58"/>
      </bottom>
    </border>
    <border>
      <left style="hair">
        <color indexed="8"/>
      </left>
      <right style="hair">
        <color indexed="8"/>
      </right>
      <top style="thin">
        <color indexed="58"/>
      </top>
      <bottom style="thin">
        <color indexed="58"/>
      </bottom>
    </border>
    <border>
      <left style="hair">
        <color indexed="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hair">
        <color indexed="8"/>
      </right>
      <top>
        <color indexed="63"/>
      </top>
      <bottom style="thin">
        <color indexed="5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58"/>
      </bottom>
    </border>
    <border>
      <left style="hair">
        <color indexed="8"/>
      </left>
      <right style="thin">
        <color indexed="58"/>
      </right>
      <top>
        <color indexed="63"/>
      </top>
      <bottom style="thin">
        <color indexed="58"/>
      </bottom>
    </border>
    <border>
      <left style="thin">
        <color indexed="58"/>
      </left>
      <right>
        <color indexed="63"/>
      </right>
      <top style="thin">
        <color indexed="58"/>
      </top>
      <bottom style="thin">
        <color indexed="58"/>
      </bottom>
    </border>
    <border>
      <left>
        <color indexed="63"/>
      </left>
      <right style="thin">
        <color indexed="58"/>
      </right>
      <top style="thin">
        <color indexed="58"/>
      </top>
      <bottom style="thin">
        <color indexed="58"/>
      </bottom>
    </border>
    <border>
      <left style="medium">
        <color indexed="58"/>
      </left>
      <right style="hair">
        <color indexed="8"/>
      </right>
      <top style="medium">
        <color indexed="58"/>
      </top>
      <bottom style="medium">
        <color indexed="58"/>
      </bottom>
    </border>
    <border>
      <left style="hair">
        <color indexed="8"/>
      </left>
      <right style="medium">
        <color indexed="58"/>
      </right>
      <top style="medium">
        <color indexed="58"/>
      </top>
      <bottom style="medium">
        <color indexed="58"/>
      </bottom>
    </border>
    <border>
      <left style="hair">
        <color indexed="8"/>
      </left>
      <right style="hair">
        <color indexed="8"/>
      </right>
      <top style="medium">
        <color indexed="58"/>
      </top>
      <bottom style="medium">
        <color indexed="58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58"/>
      </left>
      <right style="medium">
        <color indexed="58"/>
      </right>
      <top style="medium">
        <color indexed="58"/>
      </top>
      <bottom>
        <color indexed="63"/>
      </bottom>
    </border>
    <border>
      <left style="medium">
        <color indexed="58"/>
      </left>
      <right style="medium">
        <color indexed="58"/>
      </right>
      <top style="medium">
        <color indexed="58"/>
      </top>
      <bottom style="medium">
        <color indexed="5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4" fillId="0" borderId="0">
      <alignment/>
      <protection/>
    </xf>
    <xf numFmtId="0" fontId="35" fillId="30" borderId="0" applyNumberFormat="0" applyBorder="0" applyAlignment="0" applyProtection="0"/>
    <xf numFmtId="165" fontId="7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81">
    <xf numFmtId="0" fontId="0" fillId="0" borderId="0" xfId="0" applyAlignment="1">
      <alignment/>
    </xf>
    <xf numFmtId="0" fontId="0" fillId="0" borderId="0" xfId="52">
      <alignment/>
      <protection/>
    </xf>
    <xf numFmtId="0" fontId="2" fillId="0" borderId="0" xfId="52" applyFont="1">
      <alignment/>
      <protection/>
    </xf>
    <xf numFmtId="0" fontId="2" fillId="0" borderId="0" xfId="52" applyFont="1" applyAlignment="1">
      <alignment wrapText="1"/>
      <protection/>
    </xf>
    <xf numFmtId="0" fontId="3" fillId="33" borderId="10" xfId="45" applyFont="1" applyFill="1" applyBorder="1" applyAlignment="1">
      <alignment horizontal="center" wrapText="1"/>
      <protection/>
    </xf>
    <xf numFmtId="0" fontId="3" fillId="33" borderId="11" xfId="45" applyFont="1" applyFill="1" applyBorder="1" applyAlignment="1">
      <alignment horizontal="center" vertical="center"/>
      <protection/>
    </xf>
    <xf numFmtId="0" fontId="3" fillId="33" borderId="12" xfId="45" applyFont="1" applyFill="1" applyBorder="1" applyAlignment="1">
      <alignment horizontal="center" vertical="center"/>
      <protection/>
    </xf>
    <xf numFmtId="0" fontId="5" fillId="33" borderId="0" xfId="52" applyFont="1" applyFill="1" applyBorder="1">
      <alignment/>
      <protection/>
    </xf>
    <xf numFmtId="0" fontId="6" fillId="33" borderId="13" xfId="52" applyFont="1" applyFill="1" applyBorder="1" applyAlignment="1">
      <alignment horizontal="center"/>
      <protection/>
    </xf>
    <xf numFmtId="164" fontId="5" fillId="0" borderId="14" xfId="52" applyNumberFormat="1" applyFont="1" applyBorder="1">
      <alignment/>
      <protection/>
    </xf>
    <xf numFmtId="0" fontId="5" fillId="0" borderId="0" xfId="52" applyFont="1">
      <alignment/>
      <protection/>
    </xf>
    <xf numFmtId="164" fontId="5" fillId="33" borderId="15" xfId="52" applyNumberFormat="1" applyFont="1" applyFill="1" applyBorder="1">
      <alignment/>
      <protection/>
    </xf>
    <xf numFmtId="0" fontId="5" fillId="33" borderId="16" xfId="52" applyFont="1" applyFill="1" applyBorder="1">
      <alignment/>
      <protection/>
    </xf>
    <xf numFmtId="164" fontId="5" fillId="0" borderId="17" xfId="52" applyNumberFormat="1" applyFont="1" applyBorder="1">
      <alignment/>
      <protection/>
    </xf>
    <xf numFmtId="0" fontId="5" fillId="33" borderId="18" xfId="52" applyFont="1" applyFill="1" applyBorder="1">
      <alignment/>
      <protection/>
    </xf>
    <xf numFmtId="0" fontId="5" fillId="0" borderId="17" xfId="52" applyFont="1" applyBorder="1">
      <alignment/>
      <protection/>
    </xf>
    <xf numFmtId="0" fontId="5" fillId="33" borderId="19" xfId="52" applyFont="1" applyFill="1" applyBorder="1">
      <alignment/>
      <protection/>
    </xf>
    <xf numFmtId="0" fontId="5" fillId="33" borderId="19" xfId="45" applyFont="1" applyFill="1" applyBorder="1">
      <alignment/>
      <protection/>
    </xf>
    <xf numFmtId="0" fontId="5" fillId="33" borderId="20" xfId="45" applyFont="1" applyFill="1" applyBorder="1">
      <alignment/>
      <protection/>
    </xf>
    <xf numFmtId="0" fontId="6" fillId="33" borderId="18" xfId="52" applyFont="1" applyFill="1" applyBorder="1">
      <alignment/>
      <protection/>
    </xf>
    <xf numFmtId="0" fontId="5" fillId="0" borderId="21" xfId="52" applyFont="1" applyBorder="1">
      <alignment/>
      <protection/>
    </xf>
    <xf numFmtId="0" fontId="5" fillId="33" borderId="22" xfId="45" applyFont="1" applyFill="1" applyBorder="1">
      <alignment/>
      <protection/>
    </xf>
    <xf numFmtId="0" fontId="5" fillId="33" borderId="23" xfId="52" applyFont="1" applyFill="1" applyBorder="1">
      <alignment/>
      <protection/>
    </xf>
    <xf numFmtId="165" fontId="8" fillId="34" borderId="23" xfId="47" applyFont="1" applyFill="1" applyBorder="1" applyAlignment="1" applyProtection="1">
      <alignment/>
      <protection/>
    </xf>
    <xf numFmtId="0" fontId="8" fillId="34" borderId="0" xfId="45" applyFont="1" applyFill="1">
      <alignment/>
      <protection/>
    </xf>
    <xf numFmtId="0" fontId="2" fillId="33" borderId="16" xfId="45" applyFont="1" applyFill="1" applyBorder="1">
      <alignment/>
      <protection/>
    </xf>
    <xf numFmtId="166" fontId="2" fillId="33" borderId="16" xfId="45" applyNumberFormat="1" applyFont="1" applyFill="1" applyBorder="1">
      <alignment/>
      <protection/>
    </xf>
    <xf numFmtId="0" fontId="2" fillId="33" borderId="0" xfId="45" applyFont="1" applyFill="1">
      <alignment/>
      <protection/>
    </xf>
    <xf numFmtId="164" fontId="2" fillId="33" borderId="0" xfId="52" applyNumberFormat="1" applyFont="1" applyFill="1" applyBorder="1">
      <alignment/>
      <protection/>
    </xf>
    <xf numFmtId="0" fontId="2" fillId="33" borderId="0" xfId="52" applyFont="1" applyFill="1" applyBorder="1">
      <alignment/>
      <protection/>
    </xf>
    <xf numFmtId="0" fontId="2" fillId="0" borderId="24" xfId="52" applyFont="1" applyBorder="1" applyAlignment="1">
      <alignment horizontal="center"/>
      <protection/>
    </xf>
    <xf numFmtId="0" fontId="2" fillId="35" borderId="25" xfId="52" applyFont="1" applyFill="1" applyBorder="1" applyAlignment="1">
      <alignment horizontal="center" vertical="center"/>
      <protection/>
    </xf>
    <xf numFmtId="0" fontId="2" fillId="35" borderId="26" xfId="52" applyFont="1" applyFill="1" applyBorder="1" applyAlignment="1">
      <alignment horizontal="center" vertical="center"/>
      <protection/>
    </xf>
    <xf numFmtId="4" fontId="2" fillId="33" borderId="0" xfId="52" applyNumberFormat="1" applyFont="1" applyFill="1" applyBorder="1" applyAlignment="1">
      <alignment horizontal="center" vertical="center"/>
      <protection/>
    </xf>
    <xf numFmtId="4" fontId="2" fillId="0" borderId="0" xfId="52" applyNumberFormat="1" applyFont="1" applyBorder="1">
      <alignment/>
      <protection/>
    </xf>
    <xf numFmtId="0" fontId="2" fillId="0" borderId="0" xfId="52" applyFont="1" applyBorder="1">
      <alignment/>
      <protection/>
    </xf>
    <xf numFmtId="0" fontId="2" fillId="0" borderId="27" xfId="52" applyFont="1" applyBorder="1">
      <alignment/>
      <protection/>
    </xf>
    <xf numFmtId="0" fontId="1" fillId="0" borderId="28" xfId="52" applyFont="1" applyBorder="1" applyAlignment="1">
      <alignment vertical="center"/>
      <protection/>
    </xf>
    <xf numFmtId="0" fontId="1" fillId="0" borderId="29" xfId="52" applyFont="1" applyBorder="1" applyAlignment="1">
      <alignment vertical="center"/>
      <protection/>
    </xf>
    <xf numFmtId="0" fontId="2" fillId="33" borderId="0" xfId="52" applyFont="1" applyFill="1" applyBorder="1" applyAlignment="1">
      <alignment horizontal="center" vertical="center"/>
      <protection/>
    </xf>
    <xf numFmtId="4" fontId="2" fillId="0" borderId="30" xfId="52" applyNumberFormat="1" applyFont="1" applyBorder="1">
      <alignment/>
      <protection/>
    </xf>
    <xf numFmtId="4" fontId="2" fillId="0" borderId="30" xfId="52" applyNumberFormat="1" applyFont="1" applyBorder="1" applyAlignment="1">
      <alignment horizontal="center" vertical="center"/>
      <protection/>
    </xf>
    <xf numFmtId="4" fontId="2" fillId="0" borderId="31" xfId="52" applyNumberFormat="1" applyFont="1" applyBorder="1" applyAlignment="1">
      <alignment horizontal="center" vertical="center"/>
      <protection/>
    </xf>
    <xf numFmtId="0" fontId="2" fillId="0" borderId="32" xfId="52" applyFont="1" applyBorder="1">
      <alignment/>
      <protection/>
    </xf>
    <xf numFmtId="2" fontId="2" fillId="0" borderId="32" xfId="52" applyNumberFormat="1" applyFont="1" applyBorder="1" applyAlignment="1">
      <alignment horizontal="center" vertical="center"/>
      <protection/>
    </xf>
    <xf numFmtId="0" fontId="2" fillId="0" borderId="33" xfId="52" applyFont="1" applyBorder="1">
      <alignment/>
      <protection/>
    </xf>
    <xf numFmtId="0" fontId="3" fillId="33" borderId="34" xfId="45" applyFont="1" applyFill="1" applyBorder="1" applyAlignment="1">
      <alignment horizontal="center" vertical="center"/>
      <protection/>
    </xf>
    <xf numFmtId="164" fontId="2" fillId="0" borderId="24" xfId="52" applyNumberFormat="1" applyFont="1" applyBorder="1" applyAlignment="1">
      <alignment horizontal="center"/>
      <protection/>
    </xf>
    <xf numFmtId="4" fontId="2" fillId="33" borderId="0" xfId="52" applyNumberFormat="1" applyFont="1" applyFill="1" applyBorder="1" applyAlignment="1">
      <alignment horizontal="center" vertical="center" wrapText="1"/>
      <protection/>
    </xf>
    <xf numFmtId="164" fontId="2" fillId="0" borderId="35" xfId="52" applyNumberFormat="1" applyFont="1" applyBorder="1">
      <alignment/>
      <protection/>
    </xf>
    <xf numFmtId="0" fontId="2" fillId="0" borderId="30" xfId="52" applyFont="1" applyBorder="1">
      <alignment/>
      <protection/>
    </xf>
    <xf numFmtId="0" fontId="2" fillId="0" borderId="31" xfId="52" applyFont="1" applyBorder="1">
      <alignment/>
      <protection/>
    </xf>
    <xf numFmtId="164" fontId="2" fillId="0" borderId="23" xfId="52" applyNumberFormat="1" applyFont="1" applyBorder="1">
      <alignment/>
      <protection/>
    </xf>
    <xf numFmtId="0" fontId="2" fillId="0" borderId="36" xfId="52" applyFont="1" applyBorder="1">
      <alignment/>
      <protection/>
    </xf>
    <xf numFmtId="4" fontId="2" fillId="0" borderId="0" xfId="52" applyNumberFormat="1" applyFont="1" applyBorder="1" applyAlignment="1">
      <alignment horizontal="center" vertical="center" wrapText="1"/>
      <protection/>
    </xf>
    <xf numFmtId="0" fontId="0" fillId="0" borderId="0" xfId="52" applyBorder="1">
      <alignment/>
      <protection/>
    </xf>
    <xf numFmtId="0" fontId="1" fillId="0" borderId="37" xfId="52" applyFont="1" applyBorder="1" applyAlignment="1">
      <alignment horizontal="center"/>
      <protection/>
    </xf>
    <xf numFmtId="0" fontId="1" fillId="0" borderId="12" xfId="52" applyFont="1" applyBorder="1" applyAlignment="1">
      <alignment horizontal="center"/>
      <protection/>
    </xf>
    <xf numFmtId="0" fontId="2" fillId="0" borderId="38" xfId="52" applyFont="1" applyBorder="1" applyAlignment="1">
      <alignment horizontal="right"/>
      <protection/>
    </xf>
    <xf numFmtId="4" fontId="2" fillId="0" borderId="39" xfId="52" applyNumberFormat="1" applyFont="1" applyBorder="1" applyAlignment="1">
      <alignment horizontal="center"/>
      <protection/>
    </xf>
    <xf numFmtId="0" fontId="9" fillId="33" borderId="0" xfId="45" applyFont="1" applyFill="1" applyBorder="1" applyAlignment="1">
      <alignment horizontal="center" vertical="center"/>
      <protection/>
    </xf>
    <xf numFmtId="0" fontId="2" fillId="33" borderId="0" xfId="45" applyFont="1" applyFill="1" applyBorder="1">
      <alignment/>
      <protection/>
    </xf>
    <xf numFmtId="0" fontId="2" fillId="0" borderId="40" xfId="52" applyFont="1" applyBorder="1" applyAlignment="1">
      <alignment horizontal="right"/>
      <protection/>
    </xf>
    <xf numFmtId="4" fontId="2" fillId="0" borderId="41" xfId="52" applyNumberFormat="1" applyFont="1" applyBorder="1" applyAlignment="1">
      <alignment horizontal="center"/>
      <protection/>
    </xf>
    <xf numFmtId="0" fontId="2" fillId="0" borderId="42" xfId="52" applyFont="1" applyBorder="1" applyAlignment="1">
      <alignment horizontal="right"/>
      <protection/>
    </xf>
    <xf numFmtId="4" fontId="2" fillId="0" borderId="43" xfId="52" applyNumberFormat="1" applyFont="1" applyBorder="1" applyAlignment="1">
      <alignment horizontal="center"/>
      <protection/>
    </xf>
    <xf numFmtId="0" fontId="1" fillId="0" borderId="37" xfId="52" applyFont="1" applyBorder="1" applyAlignment="1">
      <alignment horizontal="right"/>
      <protection/>
    </xf>
    <xf numFmtId="4" fontId="1" fillId="0" borderId="12" xfId="52" applyNumberFormat="1" applyFont="1" applyBorder="1" applyAlignment="1">
      <alignment horizontal="center"/>
      <protection/>
    </xf>
    <xf numFmtId="0" fontId="2" fillId="36" borderId="16" xfId="52" applyFont="1" applyFill="1" applyBorder="1">
      <alignment/>
      <protection/>
    </xf>
    <xf numFmtId="0" fontId="3" fillId="33" borderId="16" xfId="45" applyFont="1" applyFill="1" applyBorder="1" applyAlignment="1">
      <alignment horizontal="center" wrapText="1"/>
      <protection/>
    </xf>
    <xf numFmtId="0" fontId="3" fillId="33" borderId="16" xfId="45" applyFont="1" applyFill="1" applyBorder="1" applyAlignment="1">
      <alignment horizontal="center" vertical="center"/>
      <protection/>
    </xf>
    <xf numFmtId="164" fontId="2" fillId="0" borderId="16" xfId="52" applyNumberFormat="1" applyFont="1" applyBorder="1">
      <alignment/>
      <protection/>
    </xf>
    <xf numFmtId="0" fontId="2" fillId="0" borderId="19" xfId="52" applyFont="1" applyBorder="1">
      <alignment/>
      <protection/>
    </xf>
    <xf numFmtId="0" fontId="2" fillId="0" borderId="44" xfId="52" applyFont="1" applyBorder="1">
      <alignment/>
      <protection/>
    </xf>
    <xf numFmtId="0" fontId="2" fillId="0" borderId="35" xfId="52" applyFont="1" applyBorder="1">
      <alignment/>
      <protection/>
    </xf>
    <xf numFmtId="164" fontId="2" fillId="0" borderId="45" xfId="52" applyNumberFormat="1" applyFont="1" applyBorder="1">
      <alignment/>
      <protection/>
    </xf>
    <xf numFmtId="0" fontId="2" fillId="0" borderId="16" xfId="52" applyFont="1" applyBorder="1">
      <alignment/>
      <protection/>
    </xf>
    <xf numFmtId="0" fontId="2" fillId="0" borderId="23" xfId="52" applyFont="1" applyBorder="1">
      <alignment/>
      <protection/>
    </xf>
    <xf numFmtId="165" fontId="2" fillId="0" borderId="23" xfId="47" applyFont="1" applyFill="1" applyBorder="1" applyAlignment="1" applyProtection="1">
      <alignment/>
      <protection/>
    </xf>
    <xf numFmtId="0" fontId="2" fillId="0" borderId="46" xfId="52" applyFont="1" applyBorder="1">
      <alignment/>
      <protection/>
    </xf>
    <xf numFmtId="0" fontId="2" fillId="33" borderId="47" xfId="45" applyFont="1" applyFill="1" applyBorder="1">
      <alignment/>
      <protection/>
    </xf>
    <xf numFmtId="165" fontId="8" fillId="34" borderId="16" xfId="47" applyFont="1" applyFill="1" applyBorder="1" applyAlignment="1" applyProtection="1">
      <alignment/>
      <protection/>
    </xf>
    <xf numFmtId="0" fontId="8" fillId="34" borderId="16" xfId="45" applyFont="1" applyFill="1" applyBorder="1">
      <alignment/>
      <protection/>
    </xf>
    <xf numFmtId="0" fontId="2" fillId="33" borderId="22" xfId="45" applyFont="1" applyFill="1" applyBorder="1">
      <alignment/>
      <protection/>
    </xf>
    <xf numFmtId="164" fontId="2" fillId="0" borderId="48" xfId="52" applyNumberFormat="1" applyFont="1" applyBorder="1">
      <alignment/>
      <protection/>
    </xf>
    <xf numFmtId="165" fontId="0" fillId="0" borderId="0" xfId="47" applyFont="1" applyFill="1" applyBorder="1" applyAlignment="1" applyProtection="1">
      <alignment/>
      <protection/>
    </xf>
    <xf numFmtId="0" fontId="2" fillId="0" borderId="48" xfId="52" applyFont="1" applyBorder="1">
      <alignment/>
      <protection/>
    </xf>
    <xf numFmtId="166" fontId="2" fillId="0" borderId="32" xfId="52" applyNumberFormat="1" applyFont="1" applyBorder="1">
      <alignment/>
      <protection/>
    </xf>
    <xf numFmtId="0" fontId="2" fillId="37" borderId="29" xfId="52" applyFont="1" applyFill="1" applyBorder="1" applyAlignment="1">
      <alignment horizontal="center" vertical="center"/>
      <protection/>
    </xf>
    <xf numFmtId="166" fontId="2" fillId="0" borderId="36" xfId="52" applyNumberFormat="1" applyFont="1" applyBorder="1">
      <alignment/>
      <protection/>
    </xf>
    <xf numFmtId="166" fontId="2" fillId="0" borderId="30" xfId="52" applyNumberFormat="1" applyFont="1" applyBorder="1">
      <alignment/>
      <protection/>
    </xf>
    <xf numFmtId="166" fontId="2" fillId="0" borderId="48" xfId="52" applyNumberFormat="1" applyFont="1" applyBorder="1">
      <alignment/>
      <protection/>
    </xf>
    <xf numFmtId="4" fontId="2" fillId="0" borderId="48" xfId="52" applyNumberFormat="1" applyFont="1" applyBorder="1" applyAlignment="1">
      <alignment horizontal="center" vertical="center" wrapText="1"/>
      <protection/>
    </xf>
    <xf numFmtId="166" fontId="2" fillId="0" borderId="49" xfId="52" applyNumberFormat="1" applyFont="1" applyBorder="1">
      <alignment/>
      <protection/>
    </xf>
    <xf numFmtId="0" fontId="2" fillId="0" borderId="38" xfId="52" applyFont="1" applyBorder="1">
      <alignment/>
      <protection/>
    </xf>
    <xf numFmtId="166" fontId="2" fillId="0" borderId="39" xfId="52" applyNumberFormat="1" applyFont="1" applyBorder="1">
      <alignment/>
      <protection/>
    </xf>
    <xf numFmtId="0" fontId="2" fillId="0" borderId="40" xfId="52" applyFont="1" applyBorder="1">
      <alignment/>
      <protection/>
    </xf>
    <xf numFmtId="166" fontId="2" fillId="0" borderId="41" xfId="52" applyNumberFormat="1" applyFont="1" applyBorder="1">
      <alignment/>
      <protection/>
    </xf>
    <xf numFmtId="166" fontId="2" fillId="0" borderId="43" xfId="52" applyNumberFormat="1" applyFont="1" applyBorder="1">
      <alignment/>
      <protection/>
    </xf>
    <xf numFmtId="0" fontId="1" fillId="0" borderId="50" xfId="52" applyFont="1" applyBorder="1">
      <alignment/>
      <protection/>
    </xf>
    <xf numFmtId="166" fontId="1" fillId="0" borderId="24" xfId="52" applyNumberFormat="1" applyFont="1" applyBorder="1">
      <alignment/>
      <protection/>
    </xf>
    <xf numFmtId="0" fontId="0" fillId="0" borderId="16" xfId="0" applyFont="1" applyBorder="1" applyAlignment="1">
      <alignment/>
    </xf>
    <xf numFmtId="164" fontId="0" fillId="0" borderId="16" xfId="0" applyNumberFormat="1" applyBorder="1" applyAlignment="1">
      <alignment/>
    </xf>
    <xf numFmtId="0" fontId="0" fillId="0" borderId="16" xfId="0" applyFont="1" applyBorder="1" applyAlignment="1">
      <alignment horizontal="center"/>
    </xf>
    <xf numFmtId="164" fontId="0" fillId="0" borderId="0" xfId="0" applyNumberFormat="1" applyAlignment="1">
      <alignment/>
    </xf>
    <xf numFmtId="2" fontId="0" fillId="0" borderId="16" xfId="0" applyNumberFormat="1" applyBorder="1" applyAlignment="1">
      <alignment horizontal="center" vertical="center"/>
    </xf>
    <xf numFmtId="0" fontId="10" fillId="0" borderId="0" xfId="0" applyFont="1" applyAlignment="1">
      <alignment/>
    </xf>
    <xf numFmtId="167" fontId="0" fillId="0" borderId="0" xfId="0" applyNumberFormat="1" applyAlignment="1">
      <alignment/>
    </xf>
    <xf numFmtId="167" fontId="10" fillId="0" borderId="0" xfId="0" applyNumberFormat="1" applyFont="1" applyAlignment="1">
      <alignment/>
    </xf>
    <xf numFmtId="0" fontId="0" fillId="0" borderId="48" xfId="0" applyBorder="1" applyAlignment="1">
      <alignment/>
    </xf>
    <xf numFmtId="0" fontId="0" fillId="0" borderId="0" xfId="0" applyAlignment="1">
      <alignment wrapText="1"/>
    </xf>
    <xf numFmtId="0" fontId="0" fillId="0" borderId="32" xfId="0" applyBorder="1" applyAlignment="1">
      <alignment/>
    </xf>
    <xf numFmtId="0" fontId="0" fillId="0" borderId="49" xfId="0" applyBorder="1" applyAlignment="1">
      <alignment/>
    </xf>
    <xf numFmtId="164" fontId="0" fillId="0" borderId="51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Font="1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Font="1" applyBorder="1" applyAlignment="1">
      <alignment/>
    </xf>
    <xf numFmtId="0" fontId="0" fillId="0" borderId="59" xfId="0" applyBorder="1" applyAlignment="1">
      <alignment/>
    </xf>
    <xf numFmtId="2" fontId="0" fillId="0" borderId="60" xfId="0" applyNumberFormat="1" applyBorder="1" applyAlignment="1">
      <alignment/>
    </xf>
    <xf numFmtId="2" fontId="0" fillId="0" borderId="51" xfId="0" applyNumberFormat="1" applyBorder="1" applyAlignment="1">
      <alignment/>
    </xf>
    <xf numFmtId="0" fontId="10" fillId="34" borderId="61" xfId="0" applyFont="1" applyFill="1" applyBorder="1" applyAlignment="1">
      <alignment/>
    </xf>
    <xf numFmtId="0" fontId="10" fillId="34" borderId="62" xfId="0" applyFont="1" applyFill="1" applyBorder="1" applyAlignment="1">
      <alignment/>
    </xf>
    <xf numFmtId="0" fontId="0" fillId="0" borderId="30" xfId="0" applyBorder="1" applyAlignment="1">
      <alignment/>
    </xf>
    <xf numFmtId="166" fontId="0" fillId="0" borderId="48" xfId="0" applyNumberFormat="1" applyBorder="1" applyAlignment="1">
      <alignment/>
    </xf>
    <xf numFmtId="164" fontId="0" fillId="0" borderId="48" xfId="0" applyNumberFormat="1" applyBorder="1" applyAlignment="1">
      <alignment/>
    </xf>
    <xf numFmtId="166" fontId="0" fillId="0" borderId="32" xfId="0" applyNumberFormat="1" applyBorder="1" applyAlignment="1">
      <alignment/>
    </xf>
    <xf numFmtId="0" fontId="0" fillId="0" borderId="63" xfId="0" applyFont="1" applyBorder="1" applyAlignment="1">
      <alignment horizontal="center"/>
    </xf>
    <xf numFmtId="0" fontId="0" fillId="35" borderId="64" xfId="0" applyFill="1" applyBorder="1" applyAlignment="1">
      <alignment horizontal="center" vertical="center"/>
    </xf>
    <xf numFmtId="166" fontId="0" fillId="0" borderId="36" xfId="0" applyNumberFormat="1" applyBorder="1" applyAlignment="1">
      <alignment/>
    </xf>
    <xf numFmtId="0" fontId="0" fillId="0" borderId="36" xfId="0" applyBorder="1" applyAlignment="1">
      <alignment/>
    </xf>
    <xf numFmtId="166" fontId="0" fillId="0" borderId="63" xfId="0" applyNumberFormat="1" applyBorder="1" applyAlignment="1">
      <alignment/>
    </xf>
    <xf numFmtId="0" fontId="10" fillId="0" borderId="65" xfId="0" applyFont="1" applyBorder="1" applyAlignment="1">
      <alignment vertical="center"/>
    </xf>
    <xf numFmtId="0" fontId="10" fillId="0" borderId="64" xfId="0" applyFont="1" applyBorder="1" applyAlignment="1">
      <alignment vertical="center"/>
    </xf>
    <xf numFmtId="166" fontId="0" fillId="0" borderId="30" xfId="0" applyNumberFormat="1" applyBorder="1" applyAlignment="1">
      <alignment/>
    </xf>
    <xf numFmtId="4" fontId="0" fillId="0" borderId="30" xfId="0" applyNumberFormat="1" applyBorder="1" applyAlignment="1">
      <alignment horizontal="center" vertical="center"/>
    </xf>
    <xf numFmtId="4" fontId="0" fillId="0" borderId="48" xfId="0" applyNumberFormat="1" applyBorder="1" applyAlignment="1">
      <alignment horizontal="center" vertical="center" wrapText="1"/>
    </xf>
    <xf numFmtId="0" fontId="10" fillId="0" borderId="48" xfId="0" applyFont="1" applyBorder="1" applyAlignment="1">
      <alignment/>
    </xf>
    <xf numFmtId="166" fontId="10" fillId="0" borderId="48" xfId="0" applyNumberFormat="1" applyFont="1" applyBorder="1" applyAlignment="1">
      <alignment/>
    </xf>
    <xf numFmtId="0" fontId="10" fillId="34" borderId="0" xfId="0" applyFont="1" applyFill="1" applyAlignment="1">
      <alignment/>
    </xf>
    <xf numFmtId="164" fontId="0" fillId="0" borderId="30" xfId="0" applyNumberFormat="1" applyBorder="1" applyAlignment="1">
      <alignment/>
    </xf>
    <xf numFmtId="0" fontId="10" fillId="0" borderId="55" xfId="0" applyFont="1" applyBorder="1" applyAlignment="1">
      <alignment horizontal="center"/>
    </xf>
    <xf numFmtId="0" fontId="0" fillId="35" borderId="57" xfId="0" applyFill="1" applyBorder="1" applyAlignment="1">
      <alignment horizontal="center" vertical="center"/>
    </xf>
    <xf numFmtId="4" fontId="0" fillId="0" borderId="48" xfId="0" applyNumberFormat="1" applyBorder="1" applyAlignment="1">
      <alignment horizontal="center" vertical="center"/>
    </xf>
    <xf numFmtId="2" fontId="0" fillId="0" borderId="48" xfId="0" applyNumberFormat="1" applyBorder="1" applyAlignment="1">
      <alignment horizontal="center" vertical="center"/>
    </xf>
    <xf numFmtId="4" fontId="0" fillId="0" borderId="30" xfId="0" applyNumberFormat="1" applyBorder="1" applyAlignment="1">
      <alignment horizontal="center" vertical="center" wrapText="1"/>
    </xf>
    <xf numFmtId="166" fontId="0" fillId="0" borderId="51" xfId="0" applyNumberFormat="1" applyBorder="1" applyAlignment="1">
      <alignment/>
    </xf>
    <xf numFmtId="0" fontId="10" fillId="0" borderId="51" xfId="0" applyFont="1" applyBorder="1" applyAlignment="1">
      <alignment/>
    </xf>
    <xf numFmtId="0" fontId="10" fillId="38" borderId="36" xfId="0" applyFont="1" applyFill="1" applyBorder="1" applyAlignment="1">
      <alignment/>
    </xf>
    <xf numFmtId="0" fontId="10" fillId="34" borderId="66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67" fontId="0" fillId="0" borderId="0" xfId="0" applyNumberFormat="1" applyBorder="1" applyAlignment="1">
      <alignment/>
    </xf>
    <xf numFmtId="0" fontId="10" fillId="0" borderId="0" xfId="0" applyFont="1" applyBorder="1" applyAlignment="1">
      <alignment/>
    </xf>
    <xf numFmtId="167" fontId="10" fillId="0" borderId="0" xfId="0" applyNumberFormat="1" applyFont="1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69" xfId="0" applyFont="1" applyBorder="1" applyAlignment="1">
      <alignment/>
    </xf>
    <xf numFmtId="166" fontId="10" fillId="0" borderId="70" xfId="0" applyNumberFormat="1" applyFont="1" applyBorder="1" applyAlignment="1">
      <alignment/>
    </xf>
    <xf numFmtId="0" fontId="10" fillId="0" borderId="71" xfId="0" applyFont="1" applyBorder="1" applyAlignment="1">
      <alignment/>
    </xf>
    <xf numFmtId="166" fontId="10" fillId="0" borderId="72" xfId="0" applyNumberFormat="1" applyFont="1" applyBorder="1" applyAlignment="1">
      <alignment/>
    </xf>
    <xf numFmtId="166" fontId="1" fillId="0" borderId="16" xfId="52" applyNumberFormat="1" applyFont="1" applyBorder="1">
      <alignment/>
      <protection/>
    </xf>
    <xf numFmtId="0" fontId="1" fillId="0" borderId="24" xfId="52" applyFont="1" applyBorder="1" applyAlignment="1">
      <alignment horizontal="center"/>
      <protection/>
    </xf>
    <xf numFmtId="0" fontId="1" fillId="0" borderId="24" xfId="52" applyFont="1" applyBorder="1" applyAlignment="1">
      <alignment horizontal="center" vertical="center"/>
      <protection/>
    </xf>
    <xf numFmtId="0" fontId="2" fillId="37" borderId="73" xfId="52" applyFont="1" applyFill="1" applyBorder="1" applyAlignment="1">
      <alignment horizontal="center" vertical="center"/>
      <protection/>
    </xf>
    <xf numFmtId="0" fontId="2" fillId="37" borderId="28" xfId="52" applyFont="1" applyFill="1" applyBorder="1" applyAlignment="1">
      <alignment horizontal="center" vertical="center"/>
      <protection/>
    </xf>
    <xf numFmtId="0" fontId="10" fillId="0" borderId="74" xfId="0" applyFont="1" applyBorder="1" applyAlignment="1">
      <alignment horizontal="center"/>
    </xf>
    <xf numFmtId="0" fontId="10" fillId="34" borderId="51" xfId="0" applyFont="1" applyFill="1" applyBorder="1" applyAlignment="1">
      <alignment horizontal="center"/>
    </xf>
    <xf numFmtId="0" fontId="0" fillId="35" borderId="65" xfId="0" applyFill="1" applyBorder="1" applyAlignment="1">
      <alignment horizontal="center" vertical="center"/>
    </xf>
    <xf numFmtId="0" fontId="10" fillId="0" borderId="75" xfId="0" applyFont="1" applyBorder="1" applyAlignment="1">
      <alignment horizontal="center"/>
    </xf>
    <xf numFmtId="0" fontId="0" fillId="35" borderId="56" xfId="0" applyFill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7" fontId="0" fillId="0" borderId="16" xfId="0" applyNumberFormat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167" fontId="0" fillId="0" borderId="16" xfId="0" applyNumberForma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Explanatory Text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4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0EFD4"/>
      <rgbColor rgb="00CCFFFF"/>
      <rgbColor rgb="00660066"/>
      <rgbColor rgb="00FF8080"/>
      <rgbColor rgb="000066CC"/>
      <rgbColor rgb="00CCCCFF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5161C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2">
      <selection activeCell="B29" sqref="B29"/>
    </sheetView>
  </sheetViews>
  <sheetFormatPr defaultColWidth="12.28125" defaultRowHeight="12.75"/>
  <cols>
    <col min="1" max="1" width="31.421875" style="1" customWidth="1"/>
    <col min="2" max="2" width="19.7109375" style="1" customWidth="1"/>
    <col min="3" max="3" width="12.28125" style="1" customWidth="1"/>
    <col min="4" max="4" width="18.28125" style="1" customWidth="1"/>
    <col min="5" max="6" width="13.8515625" style="1" customWidth="1"/>
    <col min="7" max="16384" width="12.28125" style="1" customWidth="1"/>
  </cols>
  <sheetData>
    <row r="1" spans="1:8" ht="15" customHeight="1">
      <c r="A1" s="166" t="s">
        <v>0</v>
      </c>
      <c r="B1" s="166"/>
      <c r="C1" s="166"/>
      <c r="D1" s="166"/>
      <c r="E1" s="166"/>
      <c r="F1" s="166"/>
      <c r="G1" s="2"/>
      <c r="H1" s="3"/>
    </row>
    <row r="2" spans="1:8" ht="12.75">
      <c r="A2" s="166" t="s">
        <v>1</v>
      </c>
      <c r="B2" s="166"/>
      <c r="C2" s="166"/>
      <c r="D2" s="4" t="s">
        <v>2</v>
      </c>
      <c r="E2" s="5" t="s">
        <v>3</v>
      </c>
      <c r="F2" s="6" t="s">
        <v>4</v>
      </c>
      <c r="G2" s="2"/>
      <c r="H2" s="2"/>
    </row>
    <row r="3" spans="1:7" ht="12.75">
      <c r="A3" s="7"/>
      <c r="B3" s="7"/>
      <c r="C3" s="7"/>
      <c r="D3" s="7"/>
      <c r="E3" s="8" t="s">
        <v>5</v>
      </c>
      <c r="F3" s="9">
        <v>43225</v>
      </c>
      <c r="G3" s="10"/>
    </row>
    <row r="4" spans="1:7" ht="12.75">
      <c r="A4" s="11" t="s">
        <v>6</v>
      </c>
      <c r="B4" s="12">
        <v>2.52019</v>
      </c>
      <c r="C4" s="7"/>
      <c r="D4" s="7"/>
      <c r="E4" s="8" t="s">
        <v>7</v>
      </c>
      <c r="F4" s="13">
        <v>44441</v>
      </c>
      <c r="G4" s="10"/>
    </row>
    <row r="5" spans="1:8" ht="12.75">
      <c r="A5" s="14" t="s">
        <v>8</v>
      </c>
      <c r="B5" s="12">
        <v>0.14762999999999998</v>
      </c>
      <c r="C5" s="7"/>
      <c r="D5" s="7"/>
      <c r="E5" s="8" t="s">
        <v>9</v>
      </c>
      <c r="F5" s="15"/>
      <c r="G5" s="10"/>
      <c r="H5" s="2"/>
    </row>
    <row r="6" spans="1:8" ht="12.75">
      <c r="A6" s="7"/>
      <c r="B6" s="12">
        <f>SUM(B4:B5)</f>
        <v>2.66782</v>
      </c>
      <c r="C6" s="12">
        <v>2</v>
      </c>
      <c r="D6" s="16">
        <f>+B6/C6</f>
        <v>1.33391</v>
      </c>
      <c r="E6" s="8" t="s">
        <v>10</v>
      </c>
      <c r="F6" s="15"/>
      <c r="G6" s="10"/>
      <c r="H6" s="2"/>
    </row>
    <row r="7" spans="1:8" ht="12.75">
      <c r="A7" s="17" t="s">
        <v>11</v>
      </c>
      <c r="B7" s="18"/>
      <c r="C7" s="18"/>
      <c r="D7" s="18">
        <v>4</v>
      </c>
      <c r="E7" s="19"/>
      <c r="F7" s="20"/>
      <c r="G7" s="10"/>
      <c r="H7" s="2"/>
    </row>
    <row r="8" spans="1:8" ht="12.75">
      <c r="A8" s="17" t="s">
        <v>12</v>
      </c>
      <c r="B8" s="18"/>
      <c r="C8" s="18"/>
      <c r="D8" s="21">
        <f>SUM(D6:D7)</f>
        <v>5.3339099999999995</v>
      </c>
      <c r="E8" s="22">
        <v>1.17</v>
      </c>
      <c r="F8" s="23">
        <f>+D8+E8</f>
        <v>6.503909999999999</v>
      </c>
      <c r="G8" s="24" t="s">
        <v>13</v>
      </c>
      <c r="H8" s="2"/>
    </row>
    <row r="9" spans="1:8" ht="12.75">
      <c r="A9" s="25" t="s">
        <v>14</v>
      </c>
      <c r="B9" s="26">
        <v>17777778</v>
      </c>
      <c r="C9" s="27"/>
      <c r="D9" s="27"/>
      <c r="E9" s="28"/>
      <c r="F9" s="2"/>
      <c r="G9" s="2"/>
      <c r="H9" s="2"/>
    </row>
    <row r="10" spans="1:8" ht="12.75">
      <c r="A10" s="29"/>
      <c r="B10" s="29"/>
      <c r="C10" s="29"/>
      <c r="D10" s="29"/>
      <c r="E10" s="29"/>
      <c r="F10" s="2"/>
      <c r="G10" s="2"/>
      <c r="H10" s="2"/>
    </row>
    <row r="11" spans="1:8" ht="12.75">
      <c r="A11" s="29"/>
      <c r="B11" s="29"/>
      <c r="C11" s="29"/>
      <c r="D11" s="29"/>
      <c r="E11" s="29"/>
      <c r="F11" s="2"/>
      <c r="G11" s="2"/>
      <c r="H11" s="2"/>
    </row>
    <row r="12" spans="1:8" ht="12.75">
      <c r="A12" s="30" t="s">
        <v>15</v>
      </c>
      <c r="B12" s="31">
        <f>+F4-F3</f>
        <v>1216</v>
      </c>
      <c r="C12" s="31"/>
      <c r="D12" s="32"/>
      <c r="E12" s="33"/>
      <c r="F12" s="2"/>
      <c r="G12" s="2"/>
      <c r="H12" s="2"/>
    </row>
    <row r="13" spans="1:8" ht="12.75">
      <c r="A13" s="34"/>
      <c r="B13" s="35"/>
      <c r="C13" s="35"/>
      <c r="D13" s="35"/>
      <c r="E13" s="29"/>
      <c r="F13" s="2"/>
      <c r="G13" s="2"/>
      <c r="H13" s="2"/>
    </row>
    <row r="14" spans="1:8" ht="15" customHeight="1">
      <c r="A14" s="36"/>
      <c r="B14" s="37" t="s">
        <v>16</v>
      </c>
      <c r="C14" s="37"/>
      <c r="D14" s="38"/>
      <c r="E14" s="39"/>
      <c r="F14" s="2"/>
      <c r="G14" s="2"/>
      <c r="H14" s="2"/>
    </row>
    <row r="15" spans="1:8" ht="12.75">
      <c r="A15" s="40"/>
      <c r="B15" s="26">
        <f>+(B9*D8*B12)/36500</f>
        <v>3159103.630356374</v>
      </c>
      <c r="C15" s="41"/>
      <c r="D15" s="42"/>
      <c r="E15" s="29"/>
      <c r="F15" s="2"/>
      <c r="G15" s="2"/>
      <c r="H15" s="2"/>
    </row>
    <row r="16" spans="1:8" ht="12.75">
      <c r="A16" s="43"/>
      <c r="B16" s="44"/>
      <c r="C16" s="43"/>
      <c r="D16" s="45"/>
      <c r="E16" s="39"/>
      <c r="F16" s="46" t="s">
        <v>4</v>
      </c>
      <c r="G16" s="2"/>
      <c r="H16" s="2"/>
    </row>
    <row r="17" spans="1:8" ht="12.75">
      <c r="A17" s="47" t="s">
        <v>15</v>
      </c>
      <c r="B17" s="31">
        <f>+F18-F17</f>
        <v>1126</v>
      </c>
      <c r="C17" s="31"/>
      <c r="D17" s="32"/>
      <c r="E17" s="48"/>
      <c r="F17" s="49">
        <v>43315</v>
      </c>
      <c r="G17" s="2"/>
      <c r="H17" s="2"/>
    </row>
    <row r="18" spans="1:8" ht="12.75">
      <c r="A18" s="50"/>
      <c r="B18" s="50"/>
      <c r="C18" s="50"/>
      <c r="D18" s="51"/>
      <c r="E18" s="29"/>
      <c r="F18" s="52">
        <v>44441</v>
      </c>
      <c r="G18" s="2"/>
      <c r="H18" s="2"/>
    </row>
    <row r="19" spans="1:8" ht="15" customHeight="1">
      <c r="A19" s="167" t="s">
        <v>17</v>
      </c>
      <c r="B19" s="167"/>
      <c r="C19" s="167"/>
      <c r="D19" s="167"/>
      <c r="E19" s="53"/>
      <c r="F19" s="2"/>
      <c r="G19" s="2"/>
      <c r="H19" s="2"/>
    </row>
    <row r="20" spans="1:8" ht="12.75">
      <c r="A20" s="35"/>
      <c r="B20" s="26">
        <f>+(B9*E8*B17)/36500</f>
        <v>641665.7614454794</v>
      </c>
      <c r="C20" s="54"/>
      <c r="D20" s="54"/>
      <c r="E20" s="35"/>
      <c r="F20" s="35"/>
      <c r="G20" s="2"/>
      <c r="H20" s="2"/>
    </row>
    <row r="21" spans="1:8" ht="12.75">
      <c r="A21" s="55"/>
      <c r="B21" s="55"/>
      <c r="C21" s="35"/>
      <c r="D21" s="35"/>
      <c r="E21" s="35"/>
      <c r="F21" s="35"/>
      <c r="G21" s="2"/>
      <c r="H21" s="2"/>
    </row>
    <row r="22" spans="1:8" ht="12.75">
      <c r="A22" s="55"/>
      <c r="B22" s="55"/>
      <c r="C22" s="35"/>
      <c r="D22" s="35"/>
      <c r="E22" s="35"/>
      <c r="F22" s="35"/>
      <c r="G22" s="2"/>
      <c r="H22" s="2"/>
    </row>
    <row r="23" spans="1:8" ht="12.75">
      <c r="A23" s="55"/>
      <c r="B23" s="55"/>
      <c r="C23" s="35"/>
      <c r="D23" s="35"/>
      <c r="E23" s="35"/>
      <c r="F23" s="35"/>
      <c r="G23" s="2"/>
      <c r="H23" s="2"/>
    </row>
    <row r="24" spans="1:8" ht="12.75">
      <c r="A24" s="35"/>
      <c r="B24" s="35"/>
      <c r="C24" s="35"/>
      <c r="D24" s="35"/>
      <c r="E24" s="35"/>
      <c r="F24" s="35"/>
      <c r="G24" s="2"/>
      <c r="H24" s="2"/>
    </row>
    <row r="25" spans="1:7" ht="12.75">
      <c r="A25" s="56" t="s">
        <v>18</v>
      </c>
      <c r="B25" s="57" t="s">
        <v>19</v>
      </c>
      <c r="C25" s="35"/>
      <c r="D25" s="35"/>
      <c r="E25" s="55"/>
      <c r="F25" s="55"/>
      <c r="G25" s="55"/>
    </row>
    <row r="26" spans="1:8" ht="15.75" customHeight="1">
      <c r="A26" s="58" t="s">
        <v>20</v>
      </c>
      <c r="B26" s="59">
        <f>+B9</f>
        <v>17777778</v>
      </c>
      <c r="C26" s="35"/>
      <c r="D26" s="35"/>
      <c r="E26" s="60"/>
      <c r="F26" s="60"/>
      <c r="G26" s="61"/>
      <c r="H26" s="27"/>
    </row>
    <row r="27" spans="1:8" ht="12.75">
      <c r="A27" s="62" t="s">
        <v>21</v>
      </c>
      <c r="B27" s="63">
        <f>+B15</f>
        <v>3159103.630356374</v>
      </c>
      <c r="C27" s="35"/>
      <c r="D27" s="35"/>
      <c r="E27" s="61"/>
      <c r="F27" s="61"/>
      <c r="G27" s="61"/>
      <c r="H27" s="27"/>
    </row>
    <row r="28" spans="1:7" ht="12.75">
      <c r="A28" s="64" t="s">
        <v>22</v>
      </c>
      <c r="B28" s="65">
        <f>+B20</f>
        <v>641665.7614454794</v>
      </c>
      <c r="C28" s="55"/>
      <c r="D28" s="55"/>
      <c r="E28" s="55"/>
      <c r="F28" s="55"/>
      <c r="G28" s="55"/>
    </row>
    <row r="29" spans="1:7" ht="12.75">
      <c r="A29" s="66" t="s">
        <v>23</v>
      </c>
      <c r="B29" s="67">
        <f>SUM(B26:B28)</f>
        <v>21578547.391801853</v>
      </c>
      <c r="C29" s="55"/>
      <c r="D29" s="55"/>
      <c r="E29" s="55"/>
      <c r="F29" s="55"/>
      <c r="G29" s="55"/>
    </row>
  </sheetData>
  <sheetProtection selectLockedCells="1" selectUnlockedCells="1"/>
  <mergeCells count="3">
    <mergeCell ref="A1:F1"/>
    <mergeCell ref="A2:C2"/>
    <mergeCell ref="A19:D1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B23" sqref="B23"/>
    </sheetView>
  </sheetViews>
  <sheetFormatPr defaultColWidth="11.140625" defaultRowHeight="12.75"/>
  <cols>
    <col min="1" max="1" width="29.140625" style="1" customWidth="1"/>
    <col min="2" max="2" width="24.7109375" style="1" customWidth="1"/>
    <col min="3" max="3" width="23.140625" style="1" customWidth="1"/>
    <col min="4" max="4" width="16.7109375" style="1" customWidth="1"/>
    <col min="5" max="5" width="16.421875" style="1" customWidth="1"/>
    <col min="6" max="6" width="14.140625" style="1" customWidth="1"/>
    <col min="7" max="16384" width="11.140625" style="1" customWidth="1"/>
  </cols>
  <sheetData>
    <row r="1" spans="1:6" ht="24">
      <c r="A1" s="68" t="s">
        <v>24</v>
      </c>
      <c r="B1" s="165">
        <v>12500000</v>
      </c>
      <c r="C1" s="35"/>
      <c r="D1" s="69" t="s">
        <v>2</v>
      </c>
      <c r="E1" s="70" t="s">
        <v>3</v>
      </c>
      <c r="F1" s="70" t="s">
        <v>4</v>
      </c>
    </row>
    <row r="2" spans="1:6" ht="12.75">
      <c r="A2" s="71" t="s">
        <v>25</v>
      </c>
      <c r="B2" s="72">
        <v>1.27933</v>
      </c>
      <c r="C2" s="35"/>
      <c r="D2" s="73"/>
      <c r="E2" s="74"/>
      <c r="F2" s="75">
        <v>42692</v>
      </c>
    </row>
    <row r="3" spans="1:6" ht="12.75">
      <c r="A3" s="76" t="s">
        <v>8</v>
      </c>
      <c r="B3" s="72">
        <v>0.14763</v>
      </c>
      <c r="C3" s="35"/>
      <c r="D3" s="74"/>
      <c r="E3" s="74"/>
      <c r="F3" s="75">
        <v>44441</v>
      </c>
    </row>
    <row r="4" spans="1:6" ht="12.75">
      <c r="A4" s="51"/>
      <c r="B4" s="76">
        <f>SUM(B2:B3)</f>
        <v>1.42696</v>
      </c>
      <c r="C4" s="72">
        <v>2</v>
      </c>
      <c r="D4" s="77">
        <f>+(B4/2)</f>
        <v>0.71348</v>
      </c>
      <c r="E4" s="78">
        <v>1.79</v>
      </c>
      <c r="F4" s="79">
        <f>+F3-F2</f>
        <v>1749</v>
      </c>
    </row>
    <row r="5" spans="1:8" ht="12.75">
      <c r="A5" s="17" t="s">
        <v>11</v>
      </c>
      <c r="B5" s="18"/>
      <c r="C5" s="18"/>
      <c r="D5" s="80">
        <v>4</v>
      </c>
      <c r="E5" s="50"/>
      <c r="G5" s="81">
        <f>+D6+E4</f>
        <v>6.50348</v>
      </c>
      <c r="H5" s="82" t="s">
        <v>13</v>
      </c>
    </row>
    <row r="6" spans="1:11" ht="12.75">
      <c r="A6" s="17" t="s">
        <v>12</v>
      </c>
      <c r="B6" s="18"/>
      <c r="C6" s="18"/>
      <c r="D6" s="83">
        <f>SUM(D4:D5)</f>
        <v>4.71348</v>
      </c>
      <c r="E6" s="84"/>
      <c r="K6" s="85"/>
    </row>
    <row r="7" spans="1:6" ht="12.75">
      <c r="A7" s="25" t="s">
        <v>14</v>
      </c>
      <c r="B7" s="26">
        <v>12500000</v>
      </c>
      <c r="C7" s="27"/>
      <c r="D7" s="27"/>
      <c r="E7" s="86"/>
      <c r="F7" s="2"/>
    </row>
    <row r="8" spans="1:6" ht="12.75">
      <c r="A8" s="43"/>
      <c r="B8" s="87"/>
      <c r="C8" s="43"/>
      <c r="D8" s="43"/>
      <c r="E8" s="43"/>
      <c r="F8" s="2"/>
    </row>
    <row r="9" spans="1:6" ht="12.75">
      <c r="A9" s="30" t="s">
        <v>26</v>
      </c>
      <c r="B9" s="168">
        <f>+F4</f>
        <v>1749</v>
      </c>
      <c r="C9" s="168"/>
      <c r="D9" s="168"/>
      <c r="E9" s="88"/>
      <c r="F9" s="2"/>
    </row>
    <row r="10" spans="1:6" ht="12.75">
      <c r="A10" s="89"/>
      <c r="B10" s="53"/>
      <c r="C10" s="53"/>
      <c r="D10" s="53"/>
      <c r="E10" s="53"/>
      <c r="F10" s="2"/>
    </row>
    <row r="11" spans="1:6" ht="15" customHeight="1">
      <c r="A11" s="167" t="s">
        <v>16</v>
      </c>
      <c r="B11" s="167"/>
      <c r="C11" s="167"/>
      <c r="D11" s="167"/>
      <c r="E11" s="167"/>
      <c r="F11" s="2"/>
    </row>
    <row r="12" spans="1:6" ht="12.75">
      <c r="A12" s="90"/>
      <c r="B12" s="90">
        <f>+(B7*D6*B9)/36500</f>
        <v>2823245.3835616433</v>
      </c>
      <c r="C12" s="41"/>
      <c r="D12" s="41"/>
      <c r="E12" s="41"/>
      <c r="F12" s="2"/>
    </row>
    <row r="13" spans="1:6" ht="12.75">
      <c r="A13" s="87"/>
      <c r="B13" s="87"/>
      <c r="C13" s="43"/>
      <c r="D13" s="43"/>
      <c r="E13" s="45"/>
      <c r="F13" s="70" t="s">
        <v>4</v>
      </c>
    </row>
    <row r="14" spans="1:6" ht="12.75">
      <c r="A14" s="30" t="s">
        <v>26</v>
      </c>
      <c r="B14" s="169">
        <v>1213</v>
      </c>
      <c r="C14" s="169"/>
      <c r="D14" s="169"/>
      <c r="E14" s="88"/>
      <c r="F14" s="75">
        <v>43228</v>
      </c>
    </row>
    <row r="15" spans="1:6" ht="12.75">
      <c r="A15" s="90"/>
      <c r="B15" s="90"/>
      <c r="C15" s="50"/>
      <c r="D15" s="50"/>
      <c r="E15" s="51"/>
      <c r="F15" s="49">
        <v>44441</v>
      </c>
    </row>
    <row r="16" spans="1:6" ht="12.75">
      <c r="A16" s="167" t="s">
        <v>27</v>
      </c>
      <c r="B16" s="167"/>
      <c r="C16" s="167" t="s">
        <v>28</v>
      </c>
      <c r="D16" s="167"/>
      <c r="E16" s="167"/>
      <c r="F16" s="77">
        <f>+F15-F14</f>
        <v>1213</v>
      </c>
    </row>
    <row r="17" spans="1:6" ht="12.75">
      <c r="A17" s="91"/>
      <c r="B17" s="87"/>
      <c r="C17" s="91">
        <f>+(B7*B14*E4/36500)</f>
        <v>743585.6164383561</v>
      </c>
      <c r="D17" s="92"/>
      <c r="E17" s="92"/>
      <c r="F17" s="2"/>
    </row>
    <row r="18" spans="1:6" ht="12.75">
      <c r="A18" s="43"/>
      <c r="B18" s="87"/>
      <c r="C18" s="91"/>
      <c r="D18" s="86"/>
      <c r="E18" s="86"/>
      <c r="F18" s="2"/>
    </row>
    <row r="19" spans="1:6" ht="12.75">
      <c r="A19" s="166" t="s">
        <v>18</v>
      </c>
      <c r="B19" s="166"/>
      <c r="C19" s="93"/>
      <c r="D19" s="86"/>
      <c r="E19" s="86"/>
      <c r="F19" s="2"/>
    </row>
    <row r="20" spans="1:6" ht="12.75">
      <c r="A20" s="94" t="s">
        <v>20</v>
      </c>
      <c r="B20" s="95">
        <f>+B1</f>
        <v>12500000</v>
      </c>
      <c r="C20" s="93"/>
      <c r="D20" s="86"/>
      <c r="E20" s="86"/>
      <c r="F20" s="2"/>
    </row>
    <row r="21" spans="1:6" ht="12.75">
      <c r="A21" s="96" t="s">
        <v>21</v>
      </c>
      <c r="B21" s="97">
        <f>+B12</f>
        <v>2823245.3835616433</v>
      </c>
      <c r="C21" s="93"/>
      <c r="D21" s="86"/>
      <c r="E21" s="86"/>
      <c r="F21" s="2"/>
    </row>
    <row r="22" spans="1:6" ht="12.75">
      <c r="A22" s="96" t="s">
        <v>22</v>
      </c>
      <c r="B22" s="98">
        <f>+C17</f>
        <v>743585.6164383561</v>
      </c>
      <c r="C22" s="93"/>
      <c r="D22" s="86"/>
      <c r="E22" s="86"/>
      <c r="F22" s="2"/>
    </row>
    <row r="23" spans="1:6" ht="12.75">
      <c r="A23" s="99" t="s">
        <v>23</v>
      </c>
      <c r="B23" s="100">
        <f>SUM(B20:B22)</f>
        <v>16066830.999999998</v>
      </c>
      <c r="C23" s="93"/>
      <c r="D23" s="86"/>
      <c r="E23" s="86"/>
      <c r="F23" s="2"/>
    </row>
  </sheetData>
  <sheetProtection selectLockedCells="1" selectUnlockedCells="1"/>
  <mergeCells count="5">
    <mergeCell ref="B9:D9"/>
    <mergeCell ref="A11:E11"/>
    <mergeCell ref="B14:D14"/>
    <mergeCell ref="A16:E16"/>
    <mergeCell ref="A19:B1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85"/>
  <sheetViews>
    <sheetView zoomScale="85" zoomScaleNormal="85" zoomScalePageLayoutView="0" workbookViewId="0" topLeftCell="A20">
      <selection activeCell="E77" sqref="E77"/>
    </sheetView>
  </sheetViews>
  <sheetFormatPr defaultColWidth="11.421875" defaultRowHeight="12.75"/>
  <cols>
    <col min="1" max="1" width="25.7109375" style="0" customWidth="1"/>
    <col min="2" max="2" width="19.7109375" style="0" customWidth="1"/>
    <col min="3" max="3" width="17.421875" style="0" customWidth="1"/>
    <col min="4" max="6" width="11.421875" style="0" customWidth="1"/>
    <col min="7" max="7" width="14.8515625" style="0" customWidth="1"/>
  </cols>
  <sheetData>
    <row r="1" spans="1:5" ht="12.75" hidden="1">
      <c r="A1" s="101" t="s">
        <v>29</v>
      </c>
      <c r="B1" s="102">
        <v>43195</v>
      </c>
      <c r="C1" s="102">
        <v>43823</v>
      </c>
      <c r="D1" s="101"/>
      <c r="E1" s="102">
        <v>44441</v>
      </c>
    </row>
    <row r="2" spans="1:5" ht="12.75" hidden="1">
      <c r="A2" s="101"/>
      <c r="B2" s="101"/>
      <c r="C2" s="101"/>
      <c r="D2" s="101"/>
      <c r="E2" s="101"/>
    </row>
    <row r="3" spans="1:5" ht="12.75" hidden="1">
      <c r="A3" s="101" t="s">
        <v>30</v>
      </c>
      <c r="B3" s="102">
        <v>43733</v>
      </c>
      <c r="C3" s="101"/>
      <c r="D3" s="101"/>
      <c r="E3" s="101"/>
    </row>
    <row r="4" spans="1:8" ht="12.75" hidden="1">
      <c r="A4" s="103" t="s">
        <v>31</v>
      </c>
      <c r="B4" s="176" t="s">
        <v>32</v>
      </c>
      <c r="C4" s="176"/>
      <c r="D4" s="176"/>
      <c r="E4" s="176"/>
      <c r="H4" s="104">
        <v>43733</v>
      </c>
    </row>
    <row r="5" spans="1:8" ht="12.75" hidden="1">
      <c r="A5" s="101">
        <v>5350530.5</v>
      </c>
      <c r="B5" s="101"/>
      <c r="C5" s="101"/>
      <c r="D5" s="101"/>
      <c r="E5" s="101"/>
      <c r="H5" s="104">
        <v>44441</v>
      </c>
    </row>
    <row r="6" spans="1:8" ht="12.75" hidden="1">
      <c r="A6" s="101"/>
      <c r="B6" s="177" t="s">
        <v>33</v>
      </c>
      <c r="C6" s="177"/>
      <c r="D6" s="177"/>
      <c r="E6" s="177"/>
      <c r="H6">
        <f>+H5-H4</f>
        <v>708</v>
      </c>
    </row>
    <row r="7" spans="1:6" ht="12.75" hidden="1">
      <c r="A7" s="101">
        <f>+A5</f>
        <v>5350530.5</v>
      </c>
      <c r="B7" s="178">
        <f>+((A5*(4.11/2)*708))/36500</f>
        <v>213279.47522383562</v>
      </c>
      <c r="C7" s="178"/>
      <c r="D7" s="178"/>
      <c r="E7" s="178"/>
      <c r="F7">
        <v>432088.78</v>
      </c>
    </row>
    <row r="8" spans="1:5" ht="12.75" hidden="1">
      <c r="A8" s="101"/>
      <c r="B8" s="105"/>
      <c r="C8" s="101"/>
      <c r="D8" s="101"/>
      <c r="E8" s="101"/>
    </row>
    <row r="9" spans="1:5" ht="12.75" hidden="1">
      <c r="A9" s="102">
        <v>43823</v>
      </c>
      <c r="B9" s="105"/>
      <c r="C9" s="179">
        <f>+E1-C1</f>
        <v>618</v>
      </c>
      <c r="D9" s="179"/>
      <c r="E9" s="179"/>
    </row>
    <row r="10" spans="1:5" ht="12.75" hidden="1">
      <c r="A10" s="101"/>
      <c r="B10" s="101"/>
      <c r="C10" s="101"/>
      <c r="D10" s="101"/>
      <c r="E10" s="101"/>
    </row>
    <row r="11" spans="1:5" ht="12.75" hidden="1">
      <c r="A11" s="101"/>
      <c r="B11" s="101"/>
      <c r="C11" s="177" t="s">
        <v>34</v>
      </c>
      <c r="D11" s="177"/>
      <c r="E11" s="177"/>
    </row>
    <row r="12" spans="1:5" ht="12.75" customHeight="1" hidden="1">
      <c r="A12" s="101">
        <f>+A7</f>
        <v>5350530.5</v>
      </c>
      <c r="B12" s="101"/>
      <c r="C12" s="180">
        <f>+(A12*1.0275*618)/36500</f>
        <v>93083.8387629452</v>
      </c>
      <c r="D12" s="180"/>
      <c r="E12" s="180"/>
    </row>
    <row r="13" ht="12.75" hidden="1"/>
    <row r="14" ht="12.75" hidden="1">
      <c r="A14" s="106" t="s">
        <v>35</v>
      </c>
    </row>
    <row r="15" spans="1:2" ht="12.75" hidden="1">
      <c r="A15" t="s">
        <v>20</v>
      </c>
      <c r="B15" s="107">
        <f>+A7</f>
        <v>5350530.5</v>
      </c>
    </row>
    <row r="16" spans="1:2" ht="12.75" hidden="1">
      <c r="A16" t="s">
        <v>21</v>
      </c>
      <c r="B16" s="107">
        <f>+B7</f>
        <v>213279.47522383562</v>
      </c>
    </row>
    <row r="17" spans="1:2" ht="12.75" hidden="1">
      <c r="A17" t="s">
        <v>22</v>
      </c>
      <c r="B17" s="107">
        <f>+C12</f>
        <v>93083.8387629452</v>
      </c>
    </row>
    <row r="18" spans="1:2" ht="12.75" hidden="1">
      <c r="A18" s="106" t="s">
        <v>23</v>
      </c>
      <c r="B18" s="108">
        <f>SUM(B15:B17)</f>
        <v>5656893.813986781</v>
      </c>
    </row>
    <row r="19" ht="12.75" hidden="1"/>
    <row r="20" spans="1:8" ht="13.5" thickBot="1">
      <c r="A20" s="153" t="s">
        <v>36</v>
      </c>
      <c r="B20" s="112"/>
      <c r="C20" s="109"/>
      <c r="D20" s="109"/>
      <c r="E20" t="s">
        <v>37</v>
      </c>
      <c r="F20" t="s">
        <v>38</v>
      </c>
      <c r="G20" t="s">
        <v>26</v>
      </c>
      <c r="H20" s="110"/>
    </row>
    <row r="21" spans="1:5" ht="12.75">
      <c r="A21" s="152"/>
      <c r="B21" s="111"/>
      <c r="C21" s="109"/>
      <c r="D21" s="109"/>
      <c r="E21" s="109"/>
    </row>
    <row r="22" spans="1:5" ht="12.75">
      <c r="A22" s="171" t="s">
        <v>39</v>
      </c>
      <c r="B22" s="171"/>
      <c r="C22" s="112"/>
      <c r="D22" s="109"/>
      <c r="E22" s="109"/>
    </row>
    <row r="23" spans="1:7" ht="12.75">
      <c r="A23" s="113" t="s">
        <v>40</v>
      </c>
      <c r="B23" s="114">
        <v>2.0008</v>
      </c>
      <c r="C23" s="112"/>
      <c r="D23" s="109"/>
      <c r="E23" s="109"/>
      <c r="G23" s="104">
        <v>43136</v>
      </c>
    </row>
    <row r="24" spans="1:7" ht="12.75">
      <c r="A24" s="114" t="s">
        <v>8</v>
      </c>
      <c r="B24" s="114">
        <v>0.14763</v>
      </c>
      <c r="C24" s="115"/>
      <c r="D24" s="111"/>
      <c r="E24" s="109"/>
      <c r="G24" s="104">
        <v>44441</v>
      </c>
    </row>
    <row r="25" spans="1:7" ht="12.75">
      <c r="A25" s="116"/>
      <c r="B25" s="117">
        <f>SUM(B23:B24)</f>
        <v>2.14843</v>
      </c>
      <c r="C25" s="117">
        <v>2</v>
      </c>
      <c r="D25" s="117">
        <f>+B25/C25</f>
        <v>1.074215</v>
      </c>
      <c r="E25" s="112"/>
      <c r="G25">
        <f>+G24-G23</f>
        <v>1305</v>
      </c>
    </row>
    <row r="26" spans="1:5" ht="12.75">
      <c r="A26" s="118" t="s">
        <v>41</v>
      </c>
      <c r="B26" s="119"/>
      <c r="C26" s="119"/>
      <c r="D26" s="120">
        <v>4</v>
      </c>
      <c r="E26" s="115"/>
    </row>
    <row r="27" spans="1:7" ht="12.75">
      <c r="A27" s="121" t="s">
        <v>42</v>
      </c>
      <c r="B27" s="122"/>
      <c r="C27" s="122"/>
      <c r="D27" s="123">
        <f>SUM(D25:D26)</f>
        <v>5.074215</v>
      </c>
      <c r="E27" s="124">
        <f>+F27-D27</f>
        <v>1.4257850000000003</v>
      </c>
      <c r="F27" s="125">
        <v>6.5</v>
      </c>
      <c r="G27" s="126" t="s">
        <v>43</v>
      </c>
    </row>
    <row r="28" spans="2:5" ht="12.75">
      <c r="B28" s="127"/>
      <c r="C28" s="127"/>
      <c r="D28" s="127"/>
      <c r="E28" s="127"/>
    </row>
    <row r="29" spans="1:5" ht="12.75">
      <c r="A29" s="109" t="s">
        <v>44</v>
      </c>
      <c r="B29" s="128">
        <v>17777777.78</v>
      </c>
      <c r="C29" s="129"/>
      <c r="D29" s="109"/>
      <c r="E29" s="129"/>
    </row>
    <row r="30" spans="1:5" ht="12.75">
      <c r="A30" s="109" t="s">
        <v>45</v>
      </c>
      <c r="B30" s="128">
        <v>160000</v>
      </c>
      <c r="C30" s="109"/>
      <c r="D30" s="109"/>
      <c r="E30" s="109"/>
    </row>
    <row r="31" spans="1:5" ht="12.75">
      <c r="A31" s="111" t="s">
        <v>46</v>
      </c>
      <c r="B31" s="130">
        <f>+B29+B30</f>
        <v>17937777.78</v>
      </c>
      <c r="C31" s="111"/>
      <c r="D31" s="111"/>
      <c r="E31" s="111"/>
    </row>
    <row r="32" spans="1:5" ht="12.75">
      <c r="A32" s="131" t="s">
        <v>26</v>
      </c>
      <c r="B32" s="172">
        <f>+G24-G23</f>
        <v>1305</v>
      </c>
      <c r="C32" s="172"/>
      <c r="D32" s="172"/>
      <c r="E32" s="132"/>
    </row>
    <row r="33" spans="1:5" ht="12.75">
      <c r="A33" s="133">
        <v>17937777.78</v>
      </c>
      <c r="B33" s="134"/>
      <c r="C33" s="134"/>
      <c r="D33" s="134"/>
      <c r="E33" s="134"/>
    </row>
    <row r="34" spans="1:5" ht="12.75">
      <c r="A34" s="135"/>
      <c r="B34" s="136" t="s">
        <v>16</v>
      </c>
      <c r="C34" s="136"/>
      <c r="D34" s="136"/>
      <c r="E34" s="137"/>
    </row>
    <row r="35" spans="1:5" ht="12.75">
      <c r="A35" s="138"/>
      <c r="B35" s="138">
        <f>+(A33*D27*B32)/36500</f>
        <v>3254281.756348362</v>
      </c>
      <c r="C35" s="139"/>
      <c r="D35" s="139"/>
      <c r="E35" s="139"/>
    </row>
    <row r="36" spans="1:5" ht="12.75">
      <c r="A36" s="130"/>
      <c r="B36" s="130"/>
      <c r="C36" s="111"/>
      <c r="D36" s="111"/>
      <c r="E36" s="111"/>
    </row>
    <row r="37" spans="1:5" ht="12.75">
      <c r="A37" s="173" t="s">
        <v>47</v>
      </c>
      <c r="B37" s="173"/>
      <c r="C37" s="173"/>
      <c r="D37" s="173"/>
      <c r="E37" s="173"/>
    </row>
    <row r="38" spans="1:5" ht="15" customHeight="1">
      <c r="A38" s="128"/>
      <c r="B38" s="128">
        <f>+(A33*E27*B32)/36500</f>
        <v>914408.6551269805</v>
      </c>
      <c r="D38" s="140"/>
      <c r="E38" s="140"/>
    </row>
    <row r="39" spans="1:5" ht="12.75">
      <c r="A39" s="109"/>
      <c r="B39" s="128"/>
      <c r="C39" s="128"/>
      <c r="D39" s="109"/>
      <c r="E39" s="109"/>
    </row>
    <row r="40" spans="1:5" ht="12.75">
      <c r="A40" s="109" t="s">
        <v>18</v>
      </c>
      <c r="B40" s="128"/>
      <c r="C40" s="128"/>
      <c r="D40" s="109"/>
      <c r="E40" s="109"/>
    </row>
    <row r="41" spans="1:5" ht="12.75">
      <c r="A41" s="109" t="s">
        <v>20</v>
      </c>
      <c r="B41" s="128">
        <f>+A33</f>
        <v>17937777.78</v>
      </c>
      <c r="C41" s="128"/>
      <c r="D41" s="109"/>
      <c r="E41" s="109"/>
    </row>
    <row r="42" spans="1:5" ht="12.75">
      <c r="A42" s="109" t="s">
        <v>21</v>
      </c>
      <c r="B42" s="128">
        <f>+B35</f>
        <v>3254281.756348362</v>
      </c>
      <c r="C42" s="128"/>
      <c r="D42" s="109"/>
      <c r="E42" s="109"/>
    </row>
    <row r="43" spans="1:5" ht="12.75">
      <c r="A43" s="109" t="s">
        <v>22</v>
      </c>
      <c r="B43" s="128">
        <f>+B38</f>
        <v>914408.6551269805</v>
      </c>
      <c r="C43" s="128"/>
      <c r="D43" s="109"/>
      <c r="E43" s="109"/>
    </row>
    <row r="44" spans="1:5" ht="12.75">
      <c r="A44" s="141" t="s">
        <v>23</v>
      </c>
      <c r="B44" s="142">
        <f>SUM(B41:B43)</f>
        <v>22106468.191475347</v>
      </c>
      <c r="C44" s="128"/>
      <c r="D44" s="109"/>
      <c r="E44" s="109"/>
    </row>
    <row r="45" ht="12.75">
      <c r="C45" s="128"/>
    </row>
    <row r="48" spans="1:2" ht="12.75">
      <c r="A48" s="171" t="s">
        <v>48</v>
      </c>
      <c r="B48" s="171"/>
    </row>
    <row r="50" spans="1:8" ht="12.75">
      <c r="A50" s="113" t="s">
        <v>49</v>
      </c>
      <c r="B50" s="114">
        <v>2.8866300000000003</v>
      </c>
      <c r="C50" s="112"/>
      <c r="D50" s="109"/>
      <c r="E50" s="109"/>
      <c r="H50" s="104">
        <v>43432</v>
      </c>
    </row>
    <row r="51" spans="1:8" ht="12.75">
      <c r="A51" s="114" t="s">
        <v>8</v>
      </c>
      <c r="B51" s="114">
        <f>+B24</f>
        <v>0.14763</v>
      </c>
      <c r="C51" s="112"/>
      <c r="D51" s="109"/>
      <c r="E51" s="109"/>
      <c r="H51" s="104">
        <v>44441</v>
      </c>
    </row>
    <row r="52" spans="1:8" ht="12.75">
      <c r="A52" s="116"/>
      <c r="B52" s="117">
        <f>SUM(B50:B51)</f>
        <v>3.03426</v>
      </c>
      <c r="C52" s="115">
        <v>2</v>
      </c>
      <c r="D52" s="111">
        <f>+B52/C52</f>
        <v>1.51713</v>
      </c>
      <c r="E52" s="109"/>
      <c r="H52">
        <f>+H51-H50</f>
        <v>1009</v>
      </c>
    </row>
    <row r="53" spans="1:5" ht="12.75">
      <c r="A53" s="118" t="s">
        <v>41</v>
      </c>
      <c r="B53" s="119"/>
      <c r="C53" s="119"/>
      <c r="D53" s="120">
        <v>4</v>
      </c>
      <c r="E53" s="115"/>
    </row>
    <row r="54" spans="1:7" ht="12.75">
      <c r="A54" s="121" t="s">
        <v>42</v>
      </c>
      <c r="B54" s="122"/>
      <c r="C54" s="122"/>
      <c r="D54" s="123">
        <f>SUM(D52:D53)</f>
        <v>5.51713</v>
      </c>
      <c r="E54" s="124">
        <f>+F54-D54</f>
        <v>0.9828700000000001</v>
      </c>
      <c r="F54" s="143">
        <v>6.5</v>
      </c>
      <c r="G54" s="143" t="s">
        <v>43</v>
      </c>
    </row>
    <row r="55" spans="1:5" ht="12.75">
      <c r="A55" s="127"/>
      <c r="B55" s="138"/>
      <c r="C55" s="144"/>
      <c r="D55" s="127"/>
      <c r="E55" s="144"/>
    </row>
    <row r="56" spans="1:5" ht="12.75">
      <c r="A56" s="109" t="s">
        <v>44</v>
      </c>
      <c r="B56" s="128">
        <v>21276762.4</v>
      </c>
      <c r="C56" s="129"/>
      <c r="D56" s="109"/>
      <c r="E56" s="129"/>
    </row>
    <row r="57" spans="1:5" ht="12.75">
      <c r="A57" s="109"/>
      <c r="B57" s="128"/>
      <c r="C57" s="109"/>
      <c r="D57" s="109"/>
      <c r="E57" s="109"/>
    </row>
    <row r="58" spans="1:5" ht="12.75">
      <c r="A58" s="111"/>
      <c r="B58" s="130"/>
      <c r="C58" s="111"/>
      <c r="D58" s="111"/>
      <c r="E58" s="111"/>
    </row>
    <row r="59" spans="1:5" ht="12.75">
      <c r="A59" s="145" t="s">
        <v>26</v>
      </c>
      <c r="B59" s="174">
        <f>+H51-H50</f>
        <v>1009</v>
      </c>
      <c r="C59" s="174"/>
      <c r="D59" s="174"/>
      <c r="E59" s="146"/>
    </row>
    <row r="60" spans="1:5" ht="12.75">
      <c r="A60" s="138">
        <v>21276762.4</v>
      </c>
      <c r="B60" s="127"/>
      <c r="C60" s="127"/>
      <c r="D60" s="127"/>
      <c r="E60" s="127"/>
    </row>
    <row r="61" spans="1:5" ht="12.75">
      <c r="A61" s="135"/>
      <c r="B61" s="136" t="s">
        <v>16</v>
      </c>
      <c r="C61" s="136"/>
      <c r="D61" s="136"/>
      <c r="E61" s="137"/>
    </row>
    <row r="62" spans="1:5" ht="12.75">
      <c r="A62" s="128"/>
      <c r="B62" s="128">
        <f>+(A60*D54*B59)/36500</f>
        <v>3245017.6470457865</v>
      </c>
      <c r="C62" s="147"/>
      <c r="D62" s="147"/>
      <c r="E62" s="147"/>
    </row>
    <row r="63" spans="1:5" ht="12.75">
      <c r="A63" s="128"/>
      <c r="B63" s="148"/>
      <c r="C63" s="109"/>
      <c r="D63" s="109"/>
      <c r="E63" s="109"/>
    </row>
    <row r="64" spans="1:5" ht="12.75">
      <c r="A64" s="130"/>
      <c r="B64" s="111"/>
      <c r="C64" s="111"/>
      <c r="D64" s="111"/>
      <c r="E64" s="111"/>
    </row>
    <row r="65" spans="1:5" ht="12.75">
      <c r="A65" s="175" t="s">
        <v>47</v>
      </c>
      <c r="B65" s="175"/>
      <c r="C65" s="175"/>
      <c r="D65" s="175"/>
      <c r="E65" s="175"/>
    </row>
    <row r="66" spans="1:5" ht="12.75">
      <c r="A66" s="138"/>
      <c r="B66" s="138">
        <f>+(A60*B59*E54)/36500</f>
        <v>578095.9474857204</v>
      </c>
      <c r="C66" s="138"/>
      <c r="D66" s="149"/>
      <c r="E66" s="149"/>
    </row>
    <row r="67" spans="1:5" ht="12.75">
      <c r="A67" s="109"/>
      <c r="B67" s="109"/>
      <c r="C67" s="109"/>
      <c r="D67" s="109"/>
      <c r="E67" s="109"/>
    </row>
    <row r="68" spans="4:5" ht="12.75">
      <c r="D68" s="109"/>
      <c r="E68" s="109"/>
    </row>
    <row r="69" spans="4:5" ht="12.75">
      <c r="D69" s="109"/>
      <c r="E69" s="109"/>
    </row>
    <row r="70" spans="4:5" ht="12.75">
      <c r="D70" s="109"/>
      <c r="E70" s="109"/>
    </row>
    <row r="71" spans="1:5" ht="12.75">
      <c r="A71" s="170" t="s">
        <v>18</v>
      </c>
      <c r="B71" s="170"/>
      <c r="C71" s="112"/>
      <c r="D71" s="109"/>
      <c r="E71" s="109"/>
    </row>
    <row r="72" spans="1:7" ht="12.75">
      <c r="A72" s="114" t="s">
        <v>20</v>
      </c>
      <c r="B72" s="150">
        <f>+A60</f>
        <v>21276762.4</v>
      </c>
      <c r="C72" s="112"/>
      <c r="D72" s="109"/>
      <c r="E72" s="109"/>
      <c r="G72" t="s">
        <v>51</v>
      </c>
    </row>
    <row r="73" spans="1:3" ht="12.75">
      <c r="A73" s="114" t="s">
        <v>21</v>
      </c>
      <c r="B73" s="150">
        <f>+B62</f>
        <v>3245017.6470457865</v>
      </c>
      <c r="C73" s="112"/>
    </row>
    <row r="74" spans="1:3" ht="12.75">
      <c r="A74" s="114" t="s">
        <v>22</v>
      </c>
      <c r="B74" s="150">
        <f>+B66</f>
        <v>578095.9474857204</v>
      </c>
      <c r="C74" s="112"/>
    </row>
    <row r="75" spans="1:3" ht="12.75">
      <c r="A75" s="151" t="s">
        <v>23</v>
      </c>
      <c r="B75" s="150">
        <f>SUM(B72:B74)</f>
        <v>25099875.994531505</v>
      </c>
      <c r="C75" s="112"/>
    </row>
    <row r="76" ht="13.5" thickBot="1">
      <c r="A76" s="106"/>
    </row>
    <row r="77" spans="1:2" ht="12.75">
      <c r="A77" s="159"/>
      <c r="B77" s="160"/>
    </row>
    <row r="78" spans="1:2" ht="12.75">
      <c r="A78" s="161" t="s">
        <v>39</v>
      </c>
      <c r="B78" s="162">
        <v>22106468.19</v>
      </c>
    </row>
    <row r="79" spans="1:2" ht="12.75">
      <c r="A79" s="161" t="s">
        <v>48</v>
      </c>
      <c r="B79" s="162">
        <v>25099875.99</v>
      </c>
    </row>
    <row r="80" spans="1:2" ht="13.5" thickBot="1">
      <c r="A80" s="163" t="s">
        <v>50</v>
      </c>
      <c r="B80" s="164">
        <f>SUM(B78:B79)</f>
        <v>47206344.18</v>
      </c>
    </row>
    <row r="81" spans="1:2" ht="12.75">
      <c r="A81" s="154"/>
      <c r="B81" s="155"/>
    </row>
    <row r="82" spans="1:2" ht="12.75">
      <c r="A82" s="154"/>
      <c r="B82" s="156"/>
    </row>
    <row r="83" spans="1:2" ht="12.75">
      <c r="A83" s="154"/>
      <c r="B83" s="156"/>
    </row>
    <row r="84" spans="1:7" ht="12.75">
      <c r="A84" s="154"/>
      <c r="B84" s="156"/>
      <c r="G84" s="107"/>
    </row>
    <row r="85" spans="1:2" ht="12.75">
      <c r="A85" s="157"/>
      <c r="B85" s="158"/>
    </row>
  </sheetData>
  <sheetProtection selectLockedCells="1" selectUnlockedCells="1"/>
  <mergeCells count="13">
    <mergeCell ref="B4:E4"/>
    <mergeCell ref="B6:E6"/>
    <mergeCell ref="B7:E7"/>
    <mergeCell ref="C9:E9"/>
    <mergeCell ref="C11:E11"/>
    <mergeCell ref="C12:E12"/>
    <mergeCell ref="A71:B71"/>
    <mergeCell ref="A22:B22"/>
    <mergeCell ref="B32:D32"/>
    <mergeCell ref="A37:E37"/>
    <mergeCell ref="A48:B48"/>
    <mergeCell ref="B59:D59"/>
    <mergeCell ref="A65:E65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r:id="rId1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MANA, Carla Victoria</dc:creator>
  <cp:keywords/>
  <dc:description/>
  <cp:lastModifiedBy>SALORT, Noelia Soledad</cp:lastModifiedBy>
  <dcterms:created xsi:type="dcterms:W3CDTF">2022-12-13T15:39:33Z</dcterms:created>
  <dcterms:modified xsi:type="dcterms:W3CDTF">2022-12-19T12:11:04Z</dcterms:modified>
  <cp:category/>
  <cp:version/>
  <cp:contentType/>
  <cp:contentStatus/>
</cp:coreProperties>
</file>